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00" windowHeight="6570" activeTab="0"/>
  </bookViews>
  <sheets>
    <sheet name="太陽系その他の天体" sheetId="1" r:id="rId1"/>
  </sheets>
  <definedNames>
    <definedName name="宇宙の科学" localSheetId="0">'太陽系その他の天体'!#REF!</definedName>
    <definedName name="衛星表" localSheetId="0">'太陽系その他の天体'!$A$52</definedName>
    <definedName name="太陽や惑星の記号" localSheetId="0">'太陽系その他の天体'!#REF!</definedName>
    <definedName name="用語と補足説明" localSheetId="0">'太陽系その他の天体'!#REF!</definedName>
    <definedName name="惑星表" localSheetId="0">'太陽系その他の天体'!$A$1</definedName>
  </definedNames>
  <calcPr fullCalcOnLoad="1"/>
</workbook>
</file>

<file path=xl/sharedStrings.xml><?xml version="1.0" encoding="utf-8"?>
<sst xmlns="http://schemas.openxmlformats.org/spreadsheetml/2006/main" count="172" uniqueCount="134">
  <si>
    <t>１．惑星表</t>
  </si>
  <si>
    <t>※　データは理科年表2015（国立天文台編、丸善）をもとに作成。めい王星は国際天文連合（2006年8月24日）により、惑星ではなく新しい分類である準惑星（dwarf planet）となった。準惑星（dwarf planet） としては他にセレス（かつては小惑星）、ハウメア(2003年発見）、マケマケ（2005年発見）、エリス（2003年発見）がある。</t>
  </si>
  <si>
    <t>地球型惑星</t>
  </si>
  <si>
    <t>木星型惑星</t>
  </si>
  <si>
    <t>準惑星（dwarf planet）</t>
  </si>
  <si>
    <t>天王星型惑星</t>
  </si>
  <si>
    <t>水星</t>
  </si>
  <si>
    <t>金星</t>
  </si>
  <si>
    <t>地球</t>
  </si>
  <si>
    <t>火星</t>
  </si>
  <si>
    <t>木星</t>
  </si>
  <si>
    <t>土星</t>
  </si>
  <si>
    <t>天王星</t>
  </si>
  <si>
    <t>海王星</t>
  </si>
  <si>
    <t>セレス</t>
  </si>
  <si>
    <t>冥王星</t>
  </si>
  <si>
    <t>ハウメア</t>
  </si>
  <si>
    <t>マケナケ</t>
  </si>
  <si>
    <t>エリス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</si>
  <si>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</si>
  <si>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</si>
  <si>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</si>
  <si>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</si>
  <si>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</si>
  <si>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</si>
  <si>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</si>
  <si>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</si>
  <si>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Ｃｅｒｅｓ</t>
  </si>
  <si>
    <t>Pluto</t>
  </si>
  <si>
    <t>　Haumea</t>
  </si>
  <si>
    <t>Makemake</t>
  </si>
  <si>
    <t>Ｅｒｉｓ</t>
  </si>
  <si>
    <t>軌道長半径（ａ）</t>
  </si>
  <si>
    <t>（天文単位）</t>
  </si>
  <si>
    <t>離心率（ｅ）</t>
  </si>
  <si>
    <t>太陽からの距離</t>
  </si>
  <si>
    <r>
      <t>10</t>
    </r>
    <r>
      <rPr>
        <vertAlign val="superscript"/>
        <sz val="7.5"/>
        <color indexed="8"/>
        <rFont val="ＭＳ Ｐゴシック"/>
        <family val="3"/>
      </rPr>
      <t>8</t>
    </r>
    <r>
      <rPr>
        <sz val="11"/>
        <color theme="1"/>
        <rFont val="Calibri"/>
        <family val="3"/>
      </rPr>
      <t>ｋｍ（最小）</t>
    </r>
  </si>
  <si>
    <t>a(1-e)</t>
  </si>
  <si>
    <t>　長半径</t>
  </si>
  <si>
    <t>a</t>
  </si>
  <si>
    <t>　最大</t>
  </si>
  <si>
    <t>a(1+e)</t>
  </si>
  <si>
    <t>対恒星公転周期</t>
  </si>
  <si>
    <t>（太陽年）</t>
  </si>
  <si>
    <t>（太陽日 ）</t>
  </si>
  <si>
    <t>軌道平均速度</t>
  </si>
  <si>
    <r>
      <t>(km・ｓ</t>
    </r>
    <r>
      <rPr>
        <vertAlign val="superscript"/>
        <sz val="7.5"/>
        <color indexed="8"/>
        <rFont val="ＭＳ Ｐゴシック"/>
        <family val="3"/>
      </rPr>
      <t>-1</t>
    </r>
    <r>
      <rPr>
        <sz val="11"/>
        <color theme="1"/>
        <rFont val="Calibri"/>
        <family val="3"/>
      </rPr>
      <t>)</t>
    </r>
  </si>
  <si>
    <t>会合周期</t>
  </si>
  <si>
    <t>(太陽日)</t>
  </si>
  <si>
    <t>--</t>
  </si>
  <si>
    <t>ケプラーの第３法則の検算</t>
  </si>
  <si>
    <r>
      <t>※　ケプラーの第３法則の検算は（軌道長半径）</t>
    </r>
    <r>
      <rPr>
        <vertAlign val="superscript"/>
        <sz val="7.5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÷（対恒星公転周期）</t>
    </r>
    <r>
      <rPr>
        <vertAlign val="superscript"/>
        <sz val="7.5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の値。</t>
    </r>
  </si>
  <si>
    <t>※　準惑星の値はNASAによる。https://solarsystem.nasa.gov/planets/profile.cfm?Object=Dwarf</t>
  </si>
  <si>
    <t>dwarf planet（※）</t>
  </si>
  <si>
    <t>月</t>
  </si>
  <si>
    <t>めい王星</t>
  </si>
  <si>
    <t>マケマケ</t>
  </si>
  <si>
    <t>太陽</t>
  </si>
  <si>
    <t>太陽より受ける輻射量地球=1</t>
  </si>
  <si>
    <t>視半径（′″）は地球より平均最近距離にて</t>
  </si>
  <si>
    <t>15 59.64</t>
  </si>
  <si>
    <t>15 32.28</t>
  </si>
  <si>
    <t>赤道半径km</t>
  </si>
  <si>
    <t>990×1540</t>
  </si>
  <si>
    <t>×1920</t>
  </si>
  <si>
    <t>扁平率</t>
  </si>
  <si>
    <t>0?</t>
  </si>
  <si>
    <t>3軸不等</t>
  </si>
  <si>
    <t>赤道重力</t>
  </si>
  <si>
    <t>地球=1</t>
  </si>
  <si>
    <t>体積</t>
  </si>
  <si>
    <t>衛星数</t>
  </si>
  <si>
    <t>50(67)</t>
  </si>
  <si>
    <t>53(65)</t>
  </si>
  <si>
    <t>27(27)</t>
  </si>
  <si>
    <t>13(14)</t>
  </si>
  <si>
    <t>質量</t>
  </si>
  <si>
    <t>太陽=1</t>
  </si>
  <si>
    <r>
      <t>密度×10</t>
    </r>
    <r>
      <rPr>
        <vertAlign val="superscript"/>
        <sz val="7.5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kg・m</t>
    </r>
    <r>
      <rPr>
        <vertAlign val="superscript"/>
        <sz val="7.5"/>
        <color indexed="8"/>
        <rFont val="ＭＳ Ｐゴシック"/>
        <family val="3"/>
      </rPr>
      <t>-3</t>
    </r>
  </si>
  <si>
    <r>
      <t>脱出速度km・s</t>
    </r>
    <r>
      <rPr>
        <u val="single"/>
        <sz val="11"/>
        <color indexed="30"/>
        <rFont val="ＭＳ Ｐゴシック"/>
        <family val="3"/>
      </rPr>
      <t>-1</t>
    </r>
  </si>
  <si>
    <t>自転周期</t>
  </si>
  <si>
    <t>日</t>
  </si>
  <si>
    <t>～1.1？</t>
  </si>
  <si>
    <t>時間</t>
  </si>
  <si>
    <t>赤道傾斜角（°）</t>
  </si>
  <si>
    <t>反射能</t>
  </si>
  <si>
    <t>～0.6</t>
  </si>
  <si>
    <t>極大光度（等）</t>
  </si>
  <si>
    <r>
      <t>地球の標準重力＝9.80665ｍ・ｓ</t>
    </r>
    <r>
      <rPr>
        <vertAlign val="superscript"/>
        <sz val="7.5"/>
        <color indexed="8"/>
        <rFont val="ＭＳ Ｐゴシック"/>
        <family val="3"/>
      </rPr>
      <t>-2</t>
    </r>
  </si>
  <si>
    <r>
      <t>太陽の質量＝1.9891×10</t>
    </r>
    <r>
      <rPr>
        <vertAlign val="superscript"/>
        <sz val="7.5"/>
        <color indexed="8"/>
        <rFont val="ＭＳ Ｐゴシック"/>
        <family val="3"/>
      </rPr>
      <t>30</t>
    </r>
    <r>
      <rPr>
        <sz val="11"/>
        <color theme="1"/>
        <rFont val="Calibri"/>
        <family val="3"/>
      </rPr>
      <t>kg　　地球の質量＝5.974×10</t>
    </r>
    <r>
      <rPr>
        <vertAlign val="superscript"/>
        <sz val="7.5"/>
        <color indexed="8"/>
        <rFont val="ＭＳ Ｐゴシック"/>
        <family val="3"/>
      </rPr>
      <t>24</t>
    </r>
    <r>
      <rPr>
        <sz val="11"/>
        <color theme="1"/>
        <rFont val="Calibri"/>
        <family val="3"/>
      </rPr>
      <t>kg</t>
    </r>
  </si>
  <si>
    <t>赤道傾斜角が90°を超えている惑星は、公転の向きと自転の向きが逆ということである。</t>
  </si>
  <si>
    <t>準惑星はNASAによる。https://solarsystem.nasa.gov/planets/profile.cfm?Object=Dwarf</t>
  </si>
  <si>
    <t>２．おもな衛星の表</t>
  </si>
  <si>
    <t>※　データは理科年表2015（国立天文台編、丸善）をもとに作成。</t>
  </si>
  <si>
    <t>母惑星</t>
  </si>
  <si>
    <t>衛星名</t>
  </si>
  <si>
    <t>フォボス</t>
  </si>
  <si>
    <t>ダイモス</t>
  </si>
  <si>
    <t>イオ</t>
  </si>
  <si>
    <t>エウロパ</t>
  </si>
  <si>
    <t>ガニメデ</t>
  </si>
  <si>
    <t>カリスト</t>
  </si>
  <si>
    <t>タイタン</t>
  </si>
  <si>
    <t>トリトン</t>
  </si>
  <si>
    <t>カロン</t>
  </si>
  <si>
    <t>Moom</t>
  </si>
  <si>
    <t>Phobos</t>
  </si>
  <si>
    <t>Deimos</t>
  </si>
  <si>
    <t>Io</t>
  </si>
  <si>
    <t>Europa</t>
  </si>
  <si>
    <t>Ganymede</t>
  </si>
  <si>
    <t>Callisto</t>
  </si>
  <si>
    <t>Titan</t>
  </si>
  <si>
    <t>Triton</t>
  </si>
  <si>
    <t>Charon</t>
  </si>
  <si>
    <t>発見者</t>
  </si>
  <si>
    <t>Hall</t>
  </si>
  <si>
    <t>Galileo</t>
  </si>
  <si>
    <t>Huygens</t>
  </si>
  <si>
    <t>Lassell</t>
  </si>
  <si>
    <t>Christy</t>
  </si>
  <si>
    <t>発見年</t>
  </si>
  <si>
    <t>光度（等）</t>
  </si>
  <si>
    <t>公転周期（日）</t>
  </si>
  <si>
    <t>軌道傾斜°</t>
  </si>
  <si>
    <t>半径（ｋｍ）</t>
  </si>
  <si>
    <t>13×11×9</t>
  </si>
  <si>
    <t>8×6×5</t>
  </si>
  <si>
    <r>
      <t>密度×10</t>
    </r>
    <r>
      <rPr>
        <vertAlign val="superscript"/>
        <sz val="7.5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kg・ｍ</t>
    </r>
    <r>
      <rPr>
        <vertAlign val="superscript"/>
        <sz val="7.5"/>
        <color indexed="8"/>
        <rFont val="ＭＳ Ｐゴシック"/>
        <family val="3"/>
      </rPr>
      <t>-3</t>
    </r>
  </si>
  <si>
    <t>軌道長半径：上段は母惑星の赤道半径を1としたときの長さ、下段はkm。セレス、めい王星、エリスの値は国立天文台による。</t>
  </si>
  <si>
    <t>軌道傾斜は母惑星の赤道面に対する角度。ただし、月は黄道面に対する角度。</t>
  </si>
  <si>
    <t>質量：上段は母惑星に対する比、下段はkg。</t>
  </si>
  <si>
    <t>トリトンの公転向きは惑星の公転の向きとは逆向き（逆行衛星）。</t>
  </si>
  <si>
    <t>　なお、正式に名前がついている衛星の一覧表は、国立天文台の「惑星の衛星数・衛星一覧」を参照。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</si>
</sst>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0_);[Red]\(0.0000\)"/>
    <numFmt numFmtId="182" formatCode="0.0000E+0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7.5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6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26" fillId="36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 horizontal="right" vertical="center" wrapText="1"/>
    </xf>
    <xf numFmtId="0" fontId="0" fillId="36" borderId="11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5" borderId="11" xfId="0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0" fillId="35" borderId="12" xfId="0" applyFill="1" applyBorder="1" applyAlignment="1">
      <alignment horizontal="right" vertical="center" wrapText="1"/>
    </xf>
    <xf numFmtId="0" fontId="26" fillId="0" borderId="0" xfId="43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9" borderId="10" xfId="0" applyFill="1" applyBorder="1" applyAlignment="1">
      <alignment horizontal="right" vertical="center" wrapText="1"/>
    </xf>
    <xf numFmtId="0" fontId="0" fillId="37" borderId="10" xfId="0" applyFill="1" applyBorder="1" applyAlignment="1">
      <alignment horizontal="right" vertical="center" wrapText="1"/>
    </xf>
    <xf numFmtId="0" fontId="0" fillId="38" borderId="10" xfId="0" applyFill="1" applyBorder="1" applyAlignment="1">
      <alignment horizontal="right" vertical="center" wrapText="1"/>
    </xf>
    <xf numFmtId="0" fontId="26" fillId="0" borderId="10" xfId="43" applyBorder="1" applyAlignment="1">
      <alignment vertical="center" wrapText="1"/>
    </xf>
    <xf numFmtId="0" fontId="0" fillId="36" borderId="10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right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right" vertical="center" wrapText="1"/>
    </xf>
    <xf numFmtId="180" fontId="0" fillId="33" borderId="10" xfId="0" applyNumberFormat="1" applyFill="1" applyBorder="1" applyAlignment="1">
      <alignment horizontal="right" vertical="center" wrapText="1"/>
    </xf>
    <xf numFmtId="180" fontId="0" fillId="34" borderId="10" xfId="0" applyNumberFormat="1" applyFill="1" applyBorder="1" applyAlignment="1">
      <alignment horizontal="right" vertical="center" wrapText="1"/>
    </xf>
    <xf numFmtId="180" fontId="0" fillId="40" borderId="10" xfId="0" applyNumberFormat="1" applyFill="1" applyBorder="1" applyAlignment="1">
      <alignment horizontal="right" vertical="center" wrapText="1"/>
    </xf>
    <xf numFmtId="180" fontId="0" fillId="35" borderId="10" xfId="0" applyNumberFormat="1" applyFill="1" applyBorder="1" applyAlignment="1">
      <alignment horizontal="right" vertical="center" wrapText="1"/>
    </xf>
    <xf numFmtId="181" fontId="0" fillId="35" borderId="10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6" borderId="13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26" fillId="36" borderId="13" xfId="43" applyFill="1" applyBorder="1" applyAlignment="1">
      <alignment vertical="center" wrapText="1"/>
    </xf>
    <xf numFmtId="0" fontId="26" fillId="36" borderId="14" xfId="43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35" borderId="11" xfId="0" applyFill="1" applyBorder="1" applyAlignment="1">
      <alignment horizontal="right" vertical="center" wrapText="1"/>
    </xf>
    <xf numFmtId="0" fontId="0" fillId="35" borderId="12" xfId="0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26" fillId="0" borderId="11" xfId="43" applyBorder="1" applyAlignment="1">
      <alignment vertical="center" wrapText="1"/>
    </xf>
    <xf numFmtId="0" fontId="26" fillId="0" borderId="12" xfId="43" applyBorder="1" applyAlignment="1">
      <alignment vertical="center" wrapText="1"/>
    </xf>
    <xf numFmtId="0" fontId="0" fillId="34" borderId="11" xfId="0" applyFill="1" applyBorder="1" applyAlignment="1">
      <alignment horizontal="right" vertical="center" wrapText="1"/>
    </xf>
    <xf numFmtId="0" fontId="0" fillId="34" borderId="12" xfId="0" applyFill="1" applyBorder="1" applyAlignment="1">
      <alignment horizontal="right" vertical="center" wrapText="1"/>
    </xf>
    <xf numFmtId="0" fontId="0" fillId="41" borderId="11" xfId="0" applyFill="1" applyBorder="1" applyAlignment="1">
      <alignment horizontal="right" vertical="center" wrapText="1"/>
    </xf>
    <xf numFmtId="0" fontId="0" fillId="41" borderId="12" xfId="0" applyFill="1" applyBorder="1" applyAlignment="1">
      <alignment horizontal="right" vertical="center" wrapText="1"/>
    </xf>
    <xf numFmtId="0" fontId="0" fillId="36" borderId="16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26" fillId="35" borderId="16" xfId="43" applyFill="1" applyBorder="1" applyAlignment="1">
      <alignment horizontal="center" vertical="center" wrapText="1"/>
    </xf>
    <xf numFmtId="0" fontId="26" fillId="35" borderId="21" xfId="43" applyFill="1" applyBorder="1" applyAlignment="1">
      <alignment horizontal="center" vertical="center" wrapText="1"/>
    </xf>
    <xf numFmtId="0" fontId="26" fillId="35" borderId="17" xfId="43" applyFill="1" applyBorder="1" applyAlignment="1">
      <alignment horizontal="center" vertical="center" wrapText="1"/>
    </xf>
    <xf numFmtId="0" fontId="26" fillId="35" borderId="18" xfId="43" applyFill="1" applyBorder="1" applyAlignment="1">
      <alignment horizontal="center" vertical="center" wrapText="1"/>
    </xf>
    <xf numFmtId="0" fontId="26" fillId="35" borderId="24" xfId="43" applyFill="1" applyBorder="1" applyAlignment="1">
      <alignment horizontal="center" vertical="center" wrapText="1"/>
    </xf>
    <xf numFmtId="0" fontId="26" fillId="35" borderId="19" xfId="43" applyFill="1" applyBorder="1" applyAlignment="1">
      <alignment horizontal="center" vertical="center" wrapText="1"/>
    </xf>
    <xf numFmtId="0" fontId="0" fillId="40" borderId="11" xfId="0" applyFill="1" applyBorder="1" applyAlignment="1">
      <alignment horizontal="right" vertical="center" wrapText="1"/>
    </xf>
    <xf numFmtId="0" fontId="0" fillId="40" borderId="12" xfId="0" applyFill="1" applyBorder="1" applyAlignment="1">
      <alignment horizontal="right" vertical="center" wrapText="1"/>
    </xf>
    <xf numFmtId="181" fontId="0" fillId="35" borderId="11" xfId="0" applyNumberFormat="1" applyFill="1" applyBorder="1" applyAlignment="1">
      <alignment horizontal="right" vertical="center" wrapText="1"/>
    </xf>
    <xf numFmtId="181" fontId="0" fillId="35" borderId="12" xfId="0" applyNumberFormat="1" applyFill="1" applyBorder="1" applyAlignment="1">
      <alignment horizontal="right" vertical="center" wrapText="1"/>
    </xf>
    <xf numFmtId="0" fontId="26" fillId="42" borderId="13" xfId="43" applyFill="1" applyBorder="1" applyAlignment="1">
      <alignment horizontal="center" vertical="center" wrapText="1"/>
    </xf>
    <xf numFmtId="0" fontId="26" fillId="42" borderId="15" xfId="43" applyFill="1" applyBorder="1" applyAlignment="1">
      <alignment horizontal="center" vertical="center" wrapText="1"/>
    </xf>
    <xf numFmtId="0" fontId="26" fillId="42" borderId="14" xfId="43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26" fillId="40" borderId="13" xfId="43" applyFill="1" applyBorder="1" applyAlignment="1">
      <alignment horizontal="center" vertical="center" wrapText="1"/>
    </xf>
    <xf numFmtId="0" fontId="26" fillId="40" borderId="14" xfId="43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6" fillId="33" borderId="16" xfId="43" applyFill="1" applyBorder="1" applyAlignment="1">
      <alignment horizontal="center" vertical="center" wrapText="1"/>
    </xf>
    <xf numFmtId="0" fontId="26" fillId="33" borderId="21" xfId="43" applyFill="1" applyBorder="1" applyAlignment="1">
      <alignment horizontal="center" vertical="center" wrapText="1"/>
    </xf>
    <xf numFmtId="0" fontId="26" fillId="33" borderId="17" xfId="43" applyFill="1" applyBorder="1" applyAlignment="1">
      <alignment horizontal="center" vertical="center" wrapText="1"/>
    </xf>
    <xf numFmtId="0" fontId="26" fillId="33" borderId="18" xfId="43" applyFill="1" applyBorder="1" applyAlignment="1">
      <alignment horizontal="center" vertical="center" wrapText="1"/>
    </xf>
    <xf numFmtId="0" fontId="26" fillId="33" borderId="24" xfId="43" applyFill="1" applyBorder="1" applyAlignment="1">
      <alignment horizontal="center" vertical="center" wrapText="1"/>
    </xf>
    <xf numFmtId="0" fontId="26" fillId="33" borderId="19" xfId="43" applyFill="1" applyBorder="1" applyAlignment="1">
      <alignment horizontal="center" vertical="center" wrapText="1"/>
    </xf>
    <xf numFmtId="182" fontId="0" fillId="35" borderId="10" xfId="0" applyNumberFormat="1" applyFill="1" applyBorder="1" applyAlignment="1">
      <alignment horizontal="right" vertical="center" wrapText="1"/>
    </xf>
    <xf numFmtId="182" fontId="0" fillId="33" borderId="10" xfId="0" applyNumberFormat="1" applyFill="1" applyBorder="1" applyAlignment="1">
      <alignment horizontal="right" vertical="center" wrapText="1"/>
    </xf>
    <xf numFmtId="182" fontId="0" fillId="34" borderId="10" xfId="0" applyNumberFormat="1" applyFill="1" applyBorder="1" applyAlignment="1">
      <alignment horizontal="right" vertical="center" wrapText="1"/>
    </xf>
    <xf numFmtId="182" fontId="0" fillId="41" borderId="10" xfId="0" applyNumberFormat="1" applyFill="1" applyBorder="1" applyAlignment="1">
      <alignment horizontal="right" vertical="center" wrapText="1"/>
    </xf>
    <xf numFmtId="182" fontId="0" fillId="35" borderId="10" xfId="0" applyNumberFormat="1" applyFill="1" applyBorder="1" applyAlignment="1">
      <alignment vertical="center" wrapText="1"/>
    </xf>
    <xf numFmtId="11" fontId="0" fillId="36" borderId="10" xfId="0" applyNumberFormat="1" applyFill="1" applyBorder="1" applyAlignment="1">
      <alignment horizontal="right" vertical="center" wrapText="1"/>
    </xf>
    <xf numFmtId="11" fontId="0" fillId="33" borderId="10" xfId="0" applyNumberFormat="1" applyFill="1" applyBorder="1" applyAlignment="1">
      <alignment horizontal="right" vertical="center" wrapText="1"/>
    </xf>
    <xf numFmtId="11" fontId="0" fillId="39" borderId="10" xfId="0" applyNumberFormat="1" applyFill="1" applyBorder="1" applyAlignment="1">
      <alignment horizontal="right" vertical="center" wrapText="1"/>
    </xf>
    <xf numFmtId="11" fontId="0" fillId="37" borderId="10" xfId="0" applyNumberFormat="1" applyFill="1" applyBorder="1" applyAlignment="1">
      <alignment horizontal="right" vertical="center" wrapText="1"/>
    </xf>
    <xf numFmtId="11" fontId="0" fillId="38" borderId="10" xfId="0" applyNumberFormat="1" applyFill="1" applyBorder="1" applyAlignment="1">
      <alignment horizontal="right" vertical="center" wrapText="1"/>
    </xf>
    <xf numFmtId="11" fontId="0" fillId="34" borderId="10" xfId="0" applyNumberForma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77</xdr:row>
      <xdr:rowOff>0</xdr:rowOff>
    </xdr:from>
    <xdr:to>
      <xdr:col>0</xdr:col>
      <xdr:colOff>180975</xdr:colOff>
      <xdr:row>77</xdr:row>
      <xdr:rowOff>171450</xdr:rowOff>
    </xdr:to>
    <xdr:pic>
      <xdr:nvPicPr>
        <xdr:cNvPr id="1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82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-yamaga.jp/nanimono/uchu/wakusei-01.htm#&#22320;&#29699;&#22411;&#24785;&#26143;&#12392;&#26408;&#26143;&#22411;&#24785;&#26143;" TargetMode="External" /><Relationship Id="rId2" Type="http://schemas.openxmlformats.org/officeDocument/2006/relationships/hyperlink" Target="http://www.s-yamaga.jp/nanimono/uchu/wakusei-01.htm#&#22320;&#29699;&#22411;&#24785;&#26143;&#12392;&#26408;&#26143;&#22411;&#24785;&#26143;" TargetMode="External" /><Relationship Id="rId3" Type="http://schemas.openxmlformats.org/officeDocument/2006/relationships/hyperlink" Target="http://www.s-yamaga.jp/nanimono/uchu/wakusei-01.htm#&#22825;&#29579;&#26143;&#22411;&#24785;&#26143;" TargetMode="External" /><Relationship Id="rId4" Type="http://schemas.openxmlformats.org/officeDocument/2006/relationships/hyperlink" Target="http://www.s-yamaga.jp/nanimono/sonota/ellipse.htm#&#22826;&#38525;&#12392;&#24785;&#26143;&#12398;&#24179;&#22343;&#36317;&#38626;" TargetMode="External" /><Relationship Id="rId5" Type="http://schemas.openxmlformats.org/officeDocument/2006/relationships/hyperlink" Target="http://www.s-yamaga.jp/nanimono/sonota/ellipse.htm#&#38626;&#24515;&#29575;&#65288;&#65349;&#65289;" TargetMode="External" /><Relationship Id="rId6" Type="http://schemas.openxmlformats.org/officeDocument/2006/relationships/hyperlink" Target="http://www.s-yamaga.jp/nanimono/uchu/jikokutokoyomi-01.htm#&#20844;&#36578;&#21608;&#26399;" TargetMode="External" /><Relationship Id="rId7" Type="http://schemas.openxmlformats.org/officeDocument/2006/relationships/hyperlink" Target="http://www.s-yamaga.jp/nanimono/uchu/jikokutokoyomi-01.htm#&#33258;&#36578;&#21608;&#26399;" TargetMode="External" /><Relationship Id="rId8" Type="http://schemas.openxmlformats.org/officeDocument/2006/relationships/hyperlink" Target="http://www.s-yamaga.jp/nanimono/uchu/tariyokeiriron-02.htm#&#31532;3&#27861;&#21063;" TargetMode="External" /><Relationship Id="rId9" Type="http://schemas.openxmlformats.org/officeDocument/2006/relationships/hyperlink" Target="https://solarsystem.nasa.gov/planets/profile.cfm?Object=Dwarf" TargetMode="External" /><Relationship Id="rId10" Type="http://schemas.openxmlformats.org/officeDocument/2006/relationships/hyperlink" Target="http://www.s-yamaga.jp/nanimono/uchu/taiyokei-furoku.htm#&#8251;" TargetMode="External" /><Relationship Id="rId11" Type="http://schemas.openxmlformats.org/officeDocument/2006/relationships/hyperlink" Target="http://www.s-yamaga.jp/nanimono/sonota/ellipse.htm#&#25153;&#24179;&#29575;" TargetMode="External" /><Relationship Id="rId12" Type="http://schemas.openxmlformats.org/officeDocument/2006/relationships/hyperlink" Target="http://www.s-yamaga.jp/nanimono/uchu/tsuki-03.htm#&#31532;2&#23431;&#23449;&#36895;&#24230;&#65288;&#33073;&#20986;&#36895;&#24230;&#65289;" TargetMode="External" /><Relationship Id="rId13" Type="http://schemas.openxmlformats.org/officeDocument/2006/relationships/hyperlink" Target="http://www.s-yamaga.jp/nanimono/uchu/kousei-2.htm" TargetMode="External" /><Relationship Id="rId14" Type="http://schemas.openxmlformats.org/officeDocument/2006/relationships/hyperlink" Target="https://solarsystem.nasa.gov/planets/profile.cfm?Object=Dwarf" TargetMode="External" /><Relationship Id="rId15" Type="http://schemas.openxmlformats.org/officeDocument/2006/relationships/hyperlink" Target="http://www.s-yamaga.jp/nanimono/uchu/kousei-2.htm" TargetMode="External" /><Relationship Id="rId16" Type="http://schemas.openxmlformats.org/officeDocument/2006/relationships/hyperlink" Target="http://www.s-yamaga.jp/nanimono/sonota/ellipse.htm#&#22826;&#38525;&#12392;&#24785;&#26143;&#12398;&#24179;&#22343;&#36317;&#38626;" TargetMode="External" /><Relationship Id="rId17" Type="http://schemas.openxmlformats.org/officeDocument/2006/relationships/hyperlink" Target="http://www.s-yamaga.jp/nanimono/sonota/ellipse.htm#&#38626;&#24515;&#29575;&#65288;&#65349;&#65289;" TargetMode="External" /><Relationship Id="rId18" Type="http://schemas.openxmlformats.org/officeDocument/2006/relationships/hyperlink" Target="http://www.nao.ac.jp/QA/faq/a0508.html" TargetMode="External" /><Relationship Id="rId19" Type="http://schemas.openxmlformats.org/officeDocument/2006/relationships/hyperlink" Target="http://www.s-yamaga.jp/nanimono/uchu/tenkyu.htm#&#22825;&#29699;&#12392;&#12399;&#65288;2&#65289;" TargetMode="External" /><Relationship Id="rId20" Type="http://schemas.openxmlformats.org/officeDocument/2006/relationships/hyperlink" Target="http://www.nao.ac.jp/new-info/satellite.html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tabSelected="1" zoomScalePageLayoutView="0" workbookViewId="0" topLeftCell="A1">
      <selection activeCell="J69" sqref="J69"/>
    </sheetView>
  </sheetViews>
  <sheetFormatPr defaultColWidth="9.140625" defaultRowHeight="15"/>
  <cols>
    <col min="1" max="1" width="24.421875" style="0" customWidth="1"/>
    <col min="2" max="2" width="11.421875" style="0" customWidth="1"/>
    <col min="3" max="3" width="14.140625" style="0" customWidth="1"/>
    <col min="4" max="4" width="12.57421875" style="0" customWidth="1"/>
    <col min="5" max="5" width="13.140625" style="0" customWidth="1"/>
    <col min="6" max="10" width="11.57421875" style="0" bestFit="1" customWidth="1"/>
    <col min="11" max="15" width="12.421875" style="0" bestFit="1" customWidth="1"/>
    <col min="16" max="16" width="7.57421875" style="0" customWidth="1"/>
    <col min="17" max="17" width="11.57421875" style="0" bestFit="1" customWidth="1"/>
  </cols>
  <sheetData>
    <row r="1" ht="12.75">
      <c r="A1" s="1" t="s">
        <v>0</v>
      </c>
    </row>
    <row r="3" spans="1:17" ht="12.7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5" spans="1:15" ht="12.75" customHeight="1">
      <c r="A5" s="53"/>
      <c r="B5" s="53"/>
      <c r="C5" s="121" t="s">
        <v>2</v>
      </c>
      <c r="D5" s="122"/>
      <c r="E5" s="122"/>
      <c r="F5" s="123"/>
      <c r="G5" s="107" t="s">
        <v>3</v>
      </c>
      <c r="H5" s="108"/>
      <c r="I5" s="108"/>
      <c r="J5" s="109"/>
      <c r="K5" s="110" t="s">
        <v>4</v>
      </c>
      <c r="L5" s="111"/>
      <c r="M5" s="111"/>
      <c r="N5" s="111"/>
      <c r="O5" s="112"/>
    </row>
    <row r="6" spans="1:15" ht="12.75" customHeight="1">
      <c r="A6" s="120"/>
      <c r="B6" s="120"/>
      <c r="C6" s="124"/>
      <c r="D6" s="125"/>
      <c r="E6" s="125"/>
      <c r="F6" s="126"/>
      <c r="G6" s="116" t="s">
        <v>3</v>
      </c>
      <c r="H6" s="117"/>
      <c r="I6" s="118" t="s">
        <v>5</v>
      </c>
      <c r="J6" s="119"/>
      <c r="K6" s="113"/>
      <c r="L6" s="114"/>
      <c r="M6" s="114"/>
      <c r="N6" s="114"/>
      <c r="O6" s="115"/>
    </row>
    <row r="7" spans="1:15" ht="12.75" customHeight="1">
      <c r="A7" s="54"/>
      <c r="B7" s="54"/>
      <c r="C7" s="2" t="s">
        <v>6</v>
      </c>
      <c r="D7" s="2" t="s">
        <v>7</v>
      </c>
      <c r="E7" s="2" t="s">
        <v>8</v>
      </c>
      <c r="F7" s="2" t="s">
        <v>9</v>
      </c>
      <c r="G7" s="3" t="s">
        <v>10</v>
      </c>
      <c r="H7" s="3" t="s">
        <v>11</v>
      </c>
      <c r="I7" s="32" t="s">
        <v>12</v>
      </c>
      <c r="J7" s="32" t="s">
        <v>13</v>
      </c>
      <c r="K7" s="4" t="s">
        <v>14</v>
      </c>
      <c r="L7" s="4" t="s">
        <v>15</v>
      </c>
      <c r="M7" s="4" t="s">
        <v>16</v>
      </c>
      <c r="N7" s="4" t="s">
        <v>17</v>
      </c>
      <c r="O7" s="4" t="s">
        <v>18</v>
      </c>
    </row>
    <row r="8" spans="1:15" ht="12.75" customHeight="1">
      <c r="A8" s="5"/>
      <c r="B8" s="5"/>
      <c r="C8" s="2" t="s">
        <v>19</v>
      </c>
      <c r="D8" s="2" t="s">
        <v>20</v>
      </c>
      <c r="E8" s="2" t="s">
        <v>21</v>
      </c>
      <c r="F8" s="2" t="s">
        <v>22</v>
      </c>
      <c r="G8" s="3" t="s">
        <v>23</v>
      </c>
      <c r="H8" s="3" t="s">
        <v>24</v>
      </c>
      <c r="I8" s="32" t="s">
        <v>25</v>
      </c>
      <c r="J8" s="32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31</v>
      </c>
    </row>
    <row r="9" spans="1:15" ht="12.75" customHeight="1">
      <c r="A9" s="7" t="s">
        <v>32</v>
      </c>
      <c r="B9" s="6" t="s">
        <v>33</v>
      </c>
      <c r="C9" s="8">
        <v>0.3871</v>
      </c>
      <c r="D9" s="8">
        <v>0.7233</v>
      </c>
      <c r="E9" s="8">
        <v>1</v>
      </c>
      <c r="F9" s="8">
        <v>1.5237</v>
      </c>
      <c r="G9" s="9">
        <v>5.2026</v>
      </c>
      <c r="H9" s="9">
        <v>9.5549</v>
      </c>
      <c r="I9" s="33">
        <v>19.2184</v>
      </c>
      <c r="J9" s="33">
        <v>30.1104</v>
      </c>
      <c r="K9" s="39">
        <v>2.7653485</v>
      </c>
      <c r="L9" s="39">
        <v>39.482</v>
      </c>
      <c r="M9" s="39">
        <v>42.99534075</v>
      </c>
      <c r="N9" s="39">
        <v>45.343864</v>
      </c>
      <c r="O9" s="39">
        <v>68.049918</v>
      </c>
    </row>
    <row r="10" spans="1:15" ht="12.75" customHeight="1">
      <c r="A10" s="7" t="s">
        <v>34</v>
      </c>
      <c r="B10" s="6"/>
      <c r="C10" s="8">
        <v>0.2056</v>
      </c>
      <c r="D10" s="8">
        <v>0.0068</v>
      </c>
      <c r="E10" s="8">
        <v>0.0167</v>
      </c>
      <c r="F10" s="8">
        <v>0.0934</v>
      </c>
      <c r="G10" s="9">
        <v>0.0485</v>
      </c>
      <c r="H10" s="9">
        <v>0.0555</v>
      </c>
      <c r="I10" s="33">
        <v>0.0463</v>
      </c>
      <c r="J10" s="33">
        <v>0.009</v>
      </c>
      <c r="K10" s="39">
        <v>0.079138251</v>
      </c>
      <c r="L10" s="39">
        <v>0.2488237</v>
      </c>
      <c r="M10" s="39">
        <v>0.198132061</v>
      </c>
      <c r="N10" s="39"/>
      <c r="O10" s="39">
        <v>0.433628367</v>
      </c>
    </row>
    <row r="11" spans="1:15" ht="12.75" customHeight="1">
      <c r="A11" s="11" t="s">
        <v>35</v>
      </c>
      <c r="B11" s="47" t="s">
        <v>37</v>
      </c>
      <c r="C11" s="51">
        <v>0.46</v>
      </c>
      <c r="D11" s="51">
        <v>1.075</v>
      </c>
      <c r="E11" s="51">
        <v>1.471</v>
      </c>
      <c r="F11" s="51">
        <v>2.066</v>
      </c>
      <c r="G11" s="62">
        <v>7.405</v>
      </c>
      <c r="H11" s="62">
        <v>13.501</v>
      </c>
      <c r="I11" s="103">
        <v>27.419</v>
      </c>
      <c r="J11" s="103">
        <v>44.64</v>
      </c>
      <c r="K11" s="105">
        <v>3.80952</v>
      </c>
      <c r="L11" s="105">
        <v>44.36756954</v>
      </c>
      <c r="M11" s="105">
        <v>51.57623774</v>
      </c>
      <c r="N11" s="105">
        <v>67.83345606</v>
      </c>
      <c r="O11" s="105">
        <v>57.65732799</v>
      </c>
    </row>
    <row r="12" spans="1:15" ht="12.75" customHeight="1">
      <c r="A12" s="12" t="s">
        <v>36</v>
      </c>
      <c r="B12" s="48"/>
      <c r="C12" s="52"/>
      <c r="D12" s="52"/>
      <c r="E12" s="52"/>
      <c r="F12" s="52"/>
      <c r="G12" s="63"/>
      <c r="H12" s="63"/>
      <c r="I12" s="104"/>
      <c r="J12" s="104"/>
      <c r="K12" s="106"/>
      <c r="L12" s="106"/>
      <c r="M12" s="106"/>
      <c r="N12" s="106"/>
      <c r="O12" s="106"/>
    </row>
    <row r="13" spans="1:15" ht="12.75" customHeight="1">
      <c r="A13" s="6" t="s">
        <v>38</v>
      </c>
      <c r="B13" s="6" t="s">
        <v>39</v>
      </c>
      <c r="C13" s="8">
        <v>0.579</v>
      </c>
      <c r="D13" s="8">
        <v>1.082</v>
      </c>
      <c r="E13" s="8">
        <v>1.496</v>
      </c>
      <c r="F13" s="8">
        <v>2.279</v>
      </c>
      <c r="G13" s="9">
        <v>7.783</v>
      </c>
      <c r="H13" s="9">
        <v>14.294</v>
      </c>
      <c r="I13" s="33">
        <v>28.75</v>
      </c>
      <c r="J13" s="33">
        <v>45.044</v>
      </c>
      <c r="K13" s="40">
        <v>4.1369025</v>
      </c>
      <c r="L13" s="40">
        <v>59.06440628</v>
      </c>
      <c r="M13" s="40">
        <v>64.32011461</v>
      </c>
      <c r="N13" s="40">
        <v>56.71928586</v>
      </c>
      <c r="O13" s="40">
        <v>101.80122852</v>
      </c>
    </row>
    <row r="14" spans="1:15" ht="12.75" customHeight="1">
      <c r="A14" s="6" t="s">
        <v>40</v>
      </c>
      <c r="B14" s="6" t="s">
        <v>41</v>
      </c>
      <c r="C14" s="8">
        <v>0.698</v>
      </c>
      <c r="D14" s="8">
        <v>1.089</v>
      </c>
      <c r="E14" s="8">
        <v>1.521</v>
      </c>
      <c r="F14" s="8">
        <v>2.492</v>
      </c>
      <c r="G14" s="9">
        <v>8.16</v>
      </c>
      <c r="H14" s="9">
        <v>15.087</v>
      </c>
      <c r="I14" s="33">
        <v>30.081</v>
      </c>
      <c r="J14" s="33">
        <v>45.449</v>
      </c>
      <c r="K14" s="39">
        <v>4.46428973</v>
      </c>
      <c r="L14" s="39">
        <v>73.76124302</v>
      </c>
      <c r="M14" s="39">
        <v>77.06399149</v>
      </c>
      <c r="N14" s="39">
        <v>78.94762625</v>
      </c>
      <c r="O14" s="39">
        <v>145.94512904</v>
      </c>
    </row>
    <row r="15" spans="1:15" ht="12.75" customHeight="1">
      <c r="A15" s="47" t="s">
        <v>42</v>
      </c>
      <c r="B15" s="7" t="s">
        <v>43</v>
      </c>
      <c r="C15" s="8">
        <v>0.24085</v>
      </c>
      <c r="D15" s="8">
        <v>0.6152</v>
      </c>
      <c r="E15" s="8">
        <v>1.00002</v>
      </c>
      <c r="F15" s="8">
        <v>1.88085</v>
      </c>
      <c r="G15" s="9">
        <v>11.862</v>
      </c>
      <c r="H15" s="9">
        <v>29.4572</v>
      </c>
      <c r="I15" s="33">
        <v>84.0205</v>
      </c>
      <c r="J15" s="33">
        <v>164.77</v>
      </c>
      <c r="K15" s="10">
        <v>4.6</v>
      </c>
      <c r="L15" s="10">
        <v>247.92065</v>
      </c>
      <c r="M15" s="10">
        <v>281.93</v>
      </c>
      <c r="N15" s="10">
        <v>305.34</v>
      </c>
      <c r="O15" s="10">
        <v>561.37</v>
      </c>
    </row>
    <row r="16" spans="1:15" ht="12.75" customHeight="1">
      <c r="A16" s="48"/>
      <c r="B16" s="7" t="s">
        <v>44</v>
      </c>
      <c r="C16" s="8">
        <v>87.97</v>
      </c>
      <c r="D16" s="8">
        <v>224.7</v>
      </c>
      <c r="E16" s="8">
        <v>365.26</v>
      </c>
      <c r="F16" s="8">
        <v>686.98</v>
      </c>
      <c r="G16" s="9">
        <v>4332.58</v>
      </c>
      <c r="H16" s="9">
        <v>10759.23</v>
      </c>
      <c r="I16" s="33">
        <v>30688.49</v>
      </c>
      <c r="J16" s="33">
        <v>60182.42</v>
      </c>
      <c r="K16" s="10">
        <v>1680</v>
      </c>
      <c r="L16" s="10"/>
      <c r="M16" s="10"/>
      <c r="N16" s="10"/>
      <c r="O16" s="10"/>
    </row>
    <row r="17" spans="1:15" ht="12.75" customHeight="1">
      <c r="A17" s="6" t="s">
        <v>45</v>
      </c>
      <c r="B17" s="6" t="s">
        <v>46</v>
      </c>
      <c r="C17" s="8">
        <v>47.36</v>
      </c>
      <c r="D17" s="8">
        <v>35.02</v>
      </c>
      <c r="E17" s="8">
        <v>29.78</v>
      </c>
      <c r="F17" s="8">
        <v>24.08</v>
      </c>
      <c r="G17" s="9">
        <v>13.06</v>
      </c>
      <c r="H17" s="9">
        <v>9.65</v>
      </c>
      <c r="I17" s="33">
        <v>6.81</v>
      </c>
      <c r="J17" s="33">
        <v>5.44</v>
      </c>
      <c r="K17" s="10">
        <v>17.878</v>
      </c>
      <c r="L17" s="10">
        <v>4.6691</v>
      </c>
      <c r="M17" s="10">
        <v>4.4974</v>
      </c>
      <c r="N17" s="10"/>
      <c r="O17" s="10">
        <v>3.4344</v>
      </c>
    </row>
    <row r="18" spans="1:15" ht="12.75" customHeight="1">
      <c r="A18" s="6" t="s">
        <v>47</v>
      </c>
      <c r="B18" s="6" t="s">
        <v>48</v>
      </c>
      <c r="C18" s="8">
        <v>115.9</v>
      </c>
      <c r="D18" s="8">
        <v>583.9</v>
      </c>
      <c r="E18" s="14" t="s">
        <v>49</v>
      </c>
      <c r="F18" s="8">
        <v>779.9</v>
      </c>
      <c r="G18" s="9">
        <v>398.9</v>
      </c>
      <c r="H18" s="9">
        <v>378.1</v>
      </c>
      <c r="I18" s="33">
        <v>369.7</v>
      </c>
      <c r="J18" s="33">
        <v>367.5</v>
      </c>
      <c r="K18" s="10">
        <v>466</v>
      </c>
      <c r="L18" s="10">
        <v>366.7</v>
      </c>
      <c r="M18" s="10"/>
      <c r="N18" s="10"/>
      <c r="O18" s="10">
        <v>365.7</v>
      </c>
    </row>
    <row r="19" spans="1:15" ht="12.75" customHeight="1">
      <c r="A19" s="7" t="s">
        <v>50</v>
      </c>
      <c r="B19" s="6"/>
      <c r="C19" s="36">
        <f>C9^3/C15^2</f>
        <v>0.9999452291161902</v>
      </c>
      <c r="D19" s="36">
        <f aca="true" t="shared" si="0" ref="D19:O19">D9^3/D15^2</f>
        <v>0.9998221220228635</v>
      </c>
      <c r="E19" s="36">
        <f t="shared" si="0"/>
        <v>0.9999600011999682</v>
      </c>
      <c r="F19" s="36">
        <f t="shared" si="0"/>
        <v>0.9999771580953574</v>
      </c>
      <c r="G19" s="37">
        <f t="shared" si="0"/>
        <v>1.0007957915282197</v>
      </c>
      <c r="H19" s="37">
        <f t="shared" si="0"/>
        <v>1.0052996044438531</v>
      </c>
      <c r="I19" s="38">
        <f t="shared" si="0"/>
        <v>1.0054978852052678</v>
      </c>
      <c r="J19" s="38">
        <f t="shared" si="0"/>
        <v>1.0055259690983898</v>
      </c>
      <c r="K19" s="39">
        <f t="shared" si="0"/>
        <v>0.9993875810598415</v>
      </c>
      <c r="L19" s="39">
        <f t="shared" si="0"/>
        <v>1.001318012767723</v>
      </c>
      <c r="M19" s="39">
        <f t="shared" si="0"/>
        <v>0.9999576400633375</v>
      </c>
      <c r="N19" s="39">
        <f>N9^3/N15^2</f>
        <v>0.999972773341525</v>
      </c>
      <c r="O19" s="39">
        <f t="shared" si="0"/>
        <v>0.9999641236129543</v>
      </c>
    </row>
    <row r="21" spans="1:14" ht="12.75">
      <c r="A21" t="s">
        <v>51</v>
      </c>
      <c r="N21" s="31"/>
    </row>
    <row r="22" ht="12.75">
      <c r="A22" s="16" t="s">
        <v>52</v>
      </c>
    </row>
    <row r="24" spans="1:17" ht="12.75" customHeight="1">
      <c r="A24" s="5"/>
      <c r="B24" s="5"/>
      <c r="C24" s="17"/>
      <c r="D24" s="85" t="s">
        <v>2</v>
      </c>
      <c r="E24" s="86"/>
      <c r="F24" s="86"/>
      <c r="G24" s="87"/>
      <c r="H24" s="94" t="s">
        <v>3</v>
      </c>
      <c r="I24" s="95"/>
      <c r="J24" s="95"/>
      <c r="K24" s="96"/>
      <c r="L24" s="97" t="s">
        <v>53</v>
      </c>
      <c r="M24" s="98"/>
      <c r="N24" s="98"/>
      <c r="O24" s="98"/>
      <c r="P24" s="99"/>
      <c r="Q24" s="70" t="s">
        <v>54</v>
      </c>
    </row>
    <row r="25" spans="1:17" ht="12.75" customHeight="1">
      <c r="A25" s="53"/>
      <c r="B25" s="53"/>
      <c r="C25" s="73"/>
      <c r="D25" s="88"/>
      <c r="E25" s="89"/>
      <c r="F25" s="89"/>
      <c r="G25" s="90"/>
      <c r="H25" s="75" t="s">
        <v>3</v>
      </c>
      <c r="I25" s="76"/>
      <c r="J25" s="79" t="s">
        <v>5</v>
      </c>
      <c r="K25" s="80"/>
      <c r="L25" s="100"/>
      <c r="M25" s="101"/>
      <c r="N25" s="101"/>
      <c r="O25" s="101"/>
      <c r="P25" s="102"/>
      <c r="Q25" s="71"/>
    </row>
    <row r="26" spans="1:17" ht="12.75" customHeight="1">
      <c r="A26" s="54"/>
      <c r="B26" s="54"/>
      <c r="C26" s="74"/>
      <c r="D26" s="91"/>
      <c r="E26" s="92"/>
      <c r="F26" s="92"/>
      <c r="G26" s="93"/>
      <c r="H26" s="77"/>
      <c r="I26" s="78"/>
      <c r="J26" s="81"/>
      <c r="K26" s="82"/>
      <c r="L26" s="83" t="s">
        <v>14</v>
      </c>
      <c r="M26" s="83" t="s">
        <v>55</v>
      </c>
      <c r="N26" s="83" t="s">
        <v>16</v>
      </c>
      <c r="O26" s="83" t="s">
        <v>56</v>
      </c>
      <c r="P26" s="83" t="s">
        <v>18</v>
      </c>
      <c r="Q26" s="71"/>
    </row>
    <row r="27" spans="1:17" ht="12.75" customHeight="1">
      <c r="A27" s="5"/>
      <c r="B27" s="5"/>
      <c r="C27" s="17" t="s">
        <v>57</v>
      </c>
      <c r="D27" s="2" t="s">
        <v>6</v>
      </c>
      <c r="E27" s="2" t="s">
        <v>7</v>
      </c>
      <c r="F27" s="2" t="s">
        <v>8</v>
      </c>
      <c r="G27" s="2" t="s">
        <v>9</v>
      </c>
      <c r="H27" s="3" t="s">
        <v>10</v>
      </c>
      <c r="I27" s="3" t="s">
        <v>11</v>
      </c>
      <c r="J27" s="34" t="s">
        <v>12</v>
      </c>
      <c r="K27" s="34" t="s">
        <v>13</v>
      </c>
      <c r="L27" s="84"/>
      <c r="M27" s="84"/>
      <c r="N27" s="84"/>
      <c r="O27" s="84"/>
      <c r="P27" s="84"/>
      <c r="Q27" s="72"/>
    </row>
    <row r="28" spans="1:17" ht="12.75" customHeight="1">
      <c r="A28" s="43" t="s">
        <v>58</v>
      </c>
      <c r="B28" s="44"/>
      <c r="C28" s="10" t="s">
        <v>49</v>
      </c>
      <c r="D28" s="8">
        <v>6.67</v>
      </c>
      <c r="E28" s="8">
        <v>1.91</v>
      </c>
      <c r="F28" s="8">
        <v>1</v>
      </c>
      <c r="G28" s="8">
        <v>0.43</v>
      </c>
      <c r="H28" s="9">
        <v>0.037</v>
      </c>
      <c r="I28" s="9">
        <v>0.011</v>
      </c>
      <c r="J28" s="35">
        <v>0.0027</v>
      </c>
      <c r="K28" s="35">
        <v>0.0011</v>
      </c>
      <c r="L28" s="10">
        <v>0.13</v>
      </c>
      <c r="M28" s="10">
        <v>0.0006</v>
      </c>
      <c r="N28" s="10"/>
      <c r="O28" s="10"/>
      <c r="P28" s="10"/>
      <c r="Q28" s="8">
        <v>1</v>
      </c>
    </row>
    <row r="29" spans="1:17" ht="12.75" customHeight="1">
      <c r="A29" s="43" t="s">
        <v>59</v>
      </c>
      <c r="B29" s="44"/>
      <c r="C29" s="10" t="s">
        <v>60</v>
      </c>
      <c r="D29" s="8">
        <v>5.49</v>
      </c>
      <c r="E29" s="8">
        <v>30.16</v>
      </c>
      <c r="F29" s="8" t="s">
        <v>49</v>
      </c>
      <c r="G29" s="8">
        <v>8.94</v>
      </c>
      <c r="H29" s="9">
        <v>23.46</v>
      </c>
      <c r="I29" s="9">
        <v>9.71</v>
      </c>
      <c r="J29" s="35">
        <v>1.93</v>
      </c>
      <c r="K29" s="35">
        <v>1.17</v>
      </c>
      <c r="L29" s="10"/>
      <c r="M29" s="10">
        <v>0.04</v>
      </c>
      <c r="N29" s="10"/>
      <c r="O29" s="10"/>
      <c r="P29" s="10"/>
      <c r="Q29" s="8" t="s">
        <v>61</v>
      </c>
    </row>
    <row r="30" spans="1:17" ht="12.75" customHeight="1">
      <c r="A30" s="66" t="s">
        <v>62</v>
      </c>
      <c r="B30" s="67"/>
      <c r="C30" s="49">
        <v>696000</v>
      </c>
      <c r="D30" s="51">
        <v>2439.7</v>
      </c>
      <c r="E30" s="51">
        <v>6051.8</v>
      </c>
      <c r="F30" s="51">
        <v>6378.1</v>
      </c>
      <c r="G30" s="51">
        <v>3397</v>
      </c>
      <c r="H30" s="62">
        <v>71492</v>
      </c>
      <c r="I30" s="62">
        <v>60268</v>
      </c>
      <c r="J30" s="64">
        <v>25559</v>
      </c>
      <c r="K30" s="64">
        <v>24764</v>
      </c>
      <c r="L30" s="49">
        <v>476.2</v>
      </c>
      <c r="M30" s="49">
        <v>1151</v>
      </c>
      <c r="N30" s="13" t="s">
        <v>63</v>
      </c>
      <c r="O30" s="49">
        <v>700</v>
      </c>
      <c r="P30" s="49">
        <v>1200</v>
      </c>
      <c r="Q30" s="51">
        <v>1737.4</v>
      </c>
    </row>
    <row r="31" spans="1:17" ht="12.75" customHeight="1">
      <c r="A31" s="68"/>
      <c r="B31" s="69"/>
      <c r="C31" s="50"/>
      <c r="D31" s="52"/>
      <c r="E31" s="52"/>
      <c r="F31" s="52"/>
      <c r="G31" s="52"/>
      <c r="H31" s="63"/>
      <c r="I31" s="63"/>
      <c r="J31" s="65"/>
      <c r="K31" s="65"/>
      <c r="L31" s="50"/>
      <c r="M31" s="50"/>
      <c r="N31" s="15" t="s">
        <v>64</v>
      </c>
      <c r="O31" s="50"/>
      <c r="P31" s="50"/>
      <c r="Q31" s="52"/>
    </row>
    <row r="32" spans="1:17" ht="12.75" customHeight="1">
      <c r="A32" s="7" t="s">
        <v>65</v>
      </c>
      <c r="B32" s="6"/>
      <c r="C32" s="10">
        <v>0</v>
      </c>
      <c r="D32" s="8">
        <v>0</v>
      </c>
      <c r="E32" s="8">
        <v>0</v>
      </c>
      <c r="F32" s="8">
        <v>0.0034</v>
      </c>
      <c r="G32" s="8">
        <v>0.0059</v>
      </c>
      <c r="H32" s="9">
        <v>0.0649</v>
      </c>
      <c r="I32" s="9">
        <v>0.098</v>
      </c>
      <c r="J32" s="35">
        <v>0.0229</v>
      </c>
      <c r="K32" s="35">
        <v>0.0171</v>
      </c>
      <c r="L32" s="10"/>
      <c r="M32" s="10" t="s">
        <v>66</v>
      </c>
      <c r="N32" s="10"/>
      <c r="O32" s="10"/>
      <c r="P32" s="10"/>
      <c r="Q32" s="8" t="s">
        <v>67</v>
      </c>
    </row>
    <row r="33" spans="1:17" ht="12.75" customHeight="1">
      <c r="A33" s="6" t="s">
        <v>68</v>
      </c>
      <c r="B33" s="6" t="s">
        <v>69</v>
      </c>
      <c r="C33" s="10">
        <v>28.01</v>
      </c>
      <c r="D33" s="8">
        <v>0.38</v>
      </c>
      <c r="E33" s="8">
        <v>0.91</v>
      </c>
      <c r="F33" s="8">
        <v>1</v>
      </c>
      <c r="G33" s="8">
        <v>0.38</v>
      </c>
      <c r="H33" s="9">
        <v>2.37</v>
      </c>
      <c r="I33" s="9">
        <v>0.93</v>
      </c>
      <c r="J33" s="35">
        <v>0.89</v>
      </c>
      <c r="K33" s="35">
        <v>1.11</v>
      </c>
      <c r="L33" s="10">
        <v>0.0295</v>
      </c>
      <c r="M33" s="10">
        <v>0.07</v>
      </c>
      <c r="N33" s="10"/>
      <c r="O33" s="10"/>
      <c r="P33" s="10"/>
      <c r="Q33" s="8">
        <v>0.17</v>
      </c>
    </row>
    <row r="34" spans="1:17" ht="12.75" customHeight="1">
      <c r="A34" s="6" t="s">
        <v>70</v>
      </c>
      <c r="B34" s="6" t="s">
        <v>69</v>
      </c>
      <c r="C34" s="10">
        <v>1304000</v>
      </c>
      <c r="D34" s="8">
        <v>0.056</v>
      </c>
      <c r="E34" s="8">
        <v>0.857</v>
      </c>
      <c r="F34" s="8">
        <v>1</v>
      </c>
      <c r="G34" s="8">
        <v>0.151</v>
      </c>
      <c r="H34" s="9">
        <v>1321</v>
      </c>
      <c r="I34" s="9">
        <v>764</v>
      </c>
      <c r="J34" s="35">
        <v>63</v>
      </c>
      <c r="K34" s="35">
        <v>58</v>
      </c>
      <c r="L34" s="10">
        <v>0.0004</v>
      </c>
      <c r="M34" s="10">
        <v>0.006</v>
      </c>
      <c r="N34" s="10"/>
      <c r="O34" s="10"/>
      <c r="P34" s="10"/>
      <c r="Q34" s="8">
        <v>0.0203</v>
      </c>
    </row>
    <row r="35" spans="1:17" ht="12.75" customHeight="1">
      <c r="A35" s="6" t="s">
        <v>71</v>
      </c>
      <c r="B35" s="6"/>
      <c r="C35" s="10" t="s">
        <v>49</v>
      </c>
      <c r="D35" s="8">
        <v>0</v>
      </c>
      <c r="E35" s="8">
        <v>0</v>
      </c>
      <c r="F35" s="8">
        <v>1</v>
      </c>
      <c r="G35" s="8">
        <v>2</v>
      </c>
      <c r="H35" s="9" t="s">
        <v>72</v>
      </c>
      <c r="I35" s="9" t="s">
        <v>73</v>
      </c>
      <c r="J35" s="35" t="s">
        <v>74</v>
      </c>
      <c r="K35" s="35" t="s">
        <v>75</v>
      </c>
      <c r="L35" s="10"/>
      <c r="M35" s="10">
        <v>5</v>
      </c>
      <c r="N35" s="10">
        <v>2</v>
      </c>
      <c r="O35" s="10"/>
      <c r="P35" s="10">
        <v>1</v>
      </c>
      <c r="Q35" s="8" t="s">
        <v>49</v>
      </c>
    </row>
    <row r="36" spans="1:17" ht="12.75" customHeight="1">
      <c r="A36" s="47" t="s">
        <v>76</v>
      </c>
      <c r="B36" s="6" t="s">
        <v>77</v>
      </c>
      <c r="C36" s="127">
        <v>1</v>
      </c>
      <c r="D36" s="128">
        <f>1.6601*10^-7</f>
        <v>1.6601E-07</v>
      </c>
      <c r="E36" s="128">
        <f>2.4478*10^-6</f>
        <v>2.4477999999999997E-06</v>
      </c>
      <c r="F36" s="128">
        <f>3.0404*10^-6</f>
        <v>3.0403999999999997E-06</v>
      </c>
      <c r="G36" s="128">
        <f>3.2272*10^-7</f>
        <v>3.2271999999999997E-07</v>
      </c>
      <c r="H36" s="129">
        <f>9.5479*10^-4</f>
        <v>0.0009547900000000001</v>
      </c>
      <c r="I36" s="129">
        <f>2.8589*10^-4</f>
        <v>0.00028589</v>
      </c>
      <c r="J36" s="130">
        <f>4.366*102^-5</f>
        <v>3.954420715717413E-10</v>
      </c>
      <c r="K36" s="130">
        <f>5.151*104^-5</f>
        <v>4.2337465269174207E-10</v>
      </c>
      <c r="L36" s="127"/>
      <c r="M36" s="127">
        <f>7.4*10^-9</f>
        <v>7.400000000000001E-09</v>
      </c>
      <c r="N36" s="127"/>
      <c r="O36" s="131"/>
      <c r="P36" s="131"/>
      <c r="Q36" s="128">
        <f>3.6943*10^-8</f>
        <v>3.6943E-08</v>
      </c>
    </row>
    <row r="37" spans="1:17" ht="12.75" customHeight="1">
      <c r="A37" s="48"/>
      <c r="B37" s="6" t="s">
        <v>69</v>
      </c>
      <c r="C37" s="10">
        <v>332946</v>
      </c>
      <c r="D37" s="8">
        <v>0.05527</v>
      </c>
      <c r="E37" s="8">
        <v>0.815</v>
      </c>
      <c r="F37" s="8">
        <v>1</v>
      </c>
      <c r="G37" s="8">
        <v>0.1074</v>
      </c>
      <c r="H37" s="9">
        <v>317.83</v>
      </c>
      <c r="I37" s="9">
        <v>95.16</v>
      </c>
      <c r="J37" s="35">
        <v>14.54</v>
      </c>
      <c r="K37" s="35">
        <v>17.15</v>
      </c>
      <c r="L37" s="10">
        <v>0.00015852</v>
      </c>
      <c r="M37" s="10">
        <v>0.0023</v>
      </c>
      <c r="N37" s="10"/>
      <c r="O37" s="10"/>
      <c r="P37" s="10"/>
      <c r="Q37" s="8">
        <v>0.0123</v>
      </c>
    </row>
    <row r="38" spans="1:17" ht="12.75" customHeight="1">
      <c r="A38" s="43" t="s">
        <v>78</v>
      </c>
      <c r="B38" s="44"/>
      <c r="C38" s="10">
        <v>1.41</v>
      </c>
      <c r="D38" s="8">
        <v>5.43</v>
      </c>
      <c r="E38" s="8">
        <v>5.24</v>
      </c>
      <c r="F38" s="8">
        <v>5.51</v>
      </c>
      <c r="G38" s="8">
        <v>3.93</v>
      </c>
      <c r="H38" s="9">
        <v>1.33</v>
      </c>
      <c r="I38" s="9">
        <v>0.69</v>
      </c>
      <c r="J38" s="35">
        <v>1.27</v>
      </c>
      <c r="K38" s="35">
        <v>1.64</v>
      </c>
      <c r="L38" s="10">
        <v>2.09</v>
      </c>
      <c r="M38" s="10">
        <v>2.05</v>
      </c>
      <c r="N38" s="10"/>
      <c r="O38" s="10"/>
      <c r="P38" s="10"/>
      <c r="Q38" s="8">
        <v>3.34</v>
      </c>
    </row>
    <row r="39" spans="1:17" ht="12.75" customHeight="1">
      <c r="A39" s="45" t="s">
        <v>79</v>
      </c>
      <c r="B39" s="46"/>
      <c r="C39" s="10">
        <v>617.5</v>
      </c>
      <c r="D39" s="8">
        <v>4.25</v>
      </c>
      <c r="E39" s="8">
        <v>10.36</v>
      </c>
      <c r="F39" s="8">
        <v>11.18</v>
      </c>
      <c r="G39" s="8">
        <v>5.02</v>
      </c>
      <c r="H39" s="9">
        <v>59.53</v>
      </c>
      <c r="I39" s="9">
        <v>35.48</v>
      </c>
      <c r="J39" s="35">
        <v>21.29</v>
      </c>
      <c r="K39" s="35">
        <v>23.49</v>
      </c>
      <c r="L39" s="10">
        <v>0.51</v>
      </c>
      <c r="M39" s="10">
        <v>1.26</v>
      </c>
      <c r="N39" s="10">
        <v>2.6</v>
      </c>
      <c r="O39" s="10"/>
      <c r="P39" s="10">
        <v>2.3</v>
      </c>
      <c r="Q39" s="8">
        <v>2.38</v>
      </c>
    </row>
    <row r="40" spans="1:17" ht="12.75" customHeight="1">
      <c r="A40" s="47" t="s">
        <v>80</v>
      </c>
      <c r="B40" s="6" t="s">
        <v>81</v>
      </c>
      <c r="C40" s="10">
        <v>25.3806</v>
      </c>
      <c r="D40" s="8">
        <v>58.6462</v>
      </c>
      <c r="E40" s="8">
        <v>243.0185</v>
      </c>
      <c r="F40" s="8">
        <v>0.9973</v>
      </c>
      <c r="G40" s="8">
        <v>1.026</v>
      </c>
      <c r="H40" s="9">
        <v>0.4135</v>
      </c>
      <c r="I40" s="9">
        <v>0.444</v>
      </c>
      <c r="J40" s="35">
        <v>0.7183</v>
      </c>
      <c r="K40" s="35">
        <v>0.6712</v>
      </c>
      <c r="L40" s="10"/>
      <c r="M40" s="10">
        <v>6.4</v>
      </c>
      <c r="N40" s="10">
        <v>3.9</v>
      </c>
      <c r="O40" s="10">
        <v>7.8</v>
      </c>
      <c r="P40" s="10" t="s">
        <v>82</v>
      </c>
      <c r="Q40" s="8">
        <v>27.3217</v>
      </c>
    </row>
    <row r="41" spans="1:17" ht="12.75" customHeight="1">
      <c r="A41" s="48"/>
      <c r="B41" s="6" t="s">
        <v>83</v>
      </c>
      <c r="C41" s="10">
        <v>609.12</v>
      </c>
      <c r="D41" s="8">
        <v>1407.6</v>
      </c>
      <c r="E41" s="8">
        <v>5832.48</v>
      </c>
      <c r="F41" s="8">
        <v>23.9352</v>
      </c>
      <c r="G41" s="8">
        <v>24.624</v>
      </c>
      <c r="H41" s="9">
        <v>9.936</v>
      </c>
      <c r="I41" s="9">
        <v>10.656</v>
      </c>
      <c r="J41" s="35">
        <v>17.232</v>
      </c>
      <c r="K41" s="35">
        <v>16.104</v>
      </c>
      <c r="L41" s="10">
        <v>9.075</v>
      </c>
      <c r="M41" s="10">
        <v>153.288</v>
      </c>
      <c r="N41" s="10">
        <v>0.163</v>
      </c>
      <c r="O41" s="10">
        <v>0.937</v>
      </c>
      <c r="P41" s="10"/>
      <c r="Q41" s="8">
        <v>655.7208</v>
      </c>
    </row>
    <row r="42" spans="1:17" ht="12.75" customHeight="1">
      <c r="A42" s="43" t="s">
        <v>84</v>
      </c>
      <c r="B42" s="44"/>
      <c r="C42" s="10">
        <v>7.25</v>
      </c>
      <c r="D42" s="8">
        <v>0.04</v>
      </c>
      <c r="E42" s="8">
        <v>177.36</v>
      </c>
      <c r="F42" s="8">
        <v>23.44</v>
      </c>
      <c r="G42" s="8">
        <v>25.19</v>
      </c>
      <c r="H42" s="9">
        <v>3.12</v>
      </c>
      <c r="I42" s="9">
        <v>26.73</v>
      </c>
      <c r="J42" s="35">
        <v>97.77</v>
      </c>
      <c r="K42" s="35">
        <v>27.85</v>
      </c>
      <c r="L42" s="10"/>
      <c r="M42" s="10">
        <v>120</v>
      </c>
      <c r="N42" s="10"/>
      <c r="O42" s="10"/>
      <c r="P42" s="10"/>
      <c r="Q42" s="8">
        <v>6.67</v>
      </c>
    </row>
    <row r="43" spans="1:17" ht="12.75" customHeight="1">
      <c r="A43" s="43" t="s">
        <v>85</v>
      </c>
      <c r="B43" s="44"/>
      <c r="C43" s="10" t="s">
        <v>49</v>
      </c>
      <c r="D43" s="8">
        <v>0.06</v>
      </c>
      <c r="E43" s="8">
        <v>0.78</v>
      </c>
      <c r="F43" s="8">
        <v>0.3</v>
      </c>
      <c r="G43" s="8">
        <v>0.16</v>
      </c>
      <c r="H43" s="9">
        <v>0.73</v>
      </c>
      <c r="I43" s="9">
        <v>0.77</v>
      </c>
      <c r="J43" s="35">
        <v>0.82</v>
      </c>
      <c r="K43" s="35">
        <v>0.65</v>
      </c>
      <c r="L43" s="10">
        <v>0.1</v>
      </c>
      <c r="M43" s="10" t="s">
        <v>86</v>
      </c>
      <c r="N43" s="10">
        <v>0.73</v>
      </c>
      <c r="O43" s="10">
        <v>0.6</v>
      </c>
      <c r="P43" s="10">
        <v>0.86</v>
      </c>
      <c r="Q43" s="8">
        <v>0.07</v>
      </c>
    </row>
    <row r="44" spans="1:17" ht="12.75" customHeight="1">
      <c r="A44" s="45" t="s">
        <v>87</v>
      </c>
      <c r="B44" s="46"/>
      <c r="C44" s="10">
        <v>-26.8</v>
      </c>
      <c r="D44" s="8">
        <v>-2.5</v>
      </c>
      <c r="E44" s="8">
        <v>-4.9</v>
      </c>
      <c r="F44" s="8" t="s">
        <v>49</v>
      </c>
      <c r="G44" s="8">
        <v>-2.9</v>
      </c>
      <c r="H44" s="9">
        <v>-2.9</v>
      </c>
      <c r="I44" s="9">
        <v>-0.5</v>
      </c>
      <c r="J44" s="35">
        <v>5.3</v>
      </c>
      <c r="K44" s="35">
        <v>7.8</v>
      </c>
      <c r="L44" s="10">
        <v>6.8</v>
      </c>
      <c r="M44" s="10">
        <v>15.1</v>
      </c>
      <c r="N44" s="10"/>
      <c r="O44" s="10"/>
      <c r="P44" s="10">
        <v>17.1</v>
      </c>
      <c r="Q44" s="8">
        <v>-12.6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49" ht="12.75">
      <c r="A49" s="16" t="s">
        <v>91</v>
      </c>
    </row>
    <row r="52" ht="12.75">
      <c r="A52" s="1" t="s">
        <v>92</v>
      </c>
    </row>
    <row r="54" ht="12.75">
      <c r="A54" t="s">
        <v>93</v>
      </c>
    </row>
    <row r="56" spans="1:11" ht="12.75" customHeight="1">
      <c r="A56" s="5" t="s">
        <v>94</v>
      </c>
      <c r="B56" s="18" t="s">
        <v>8</v>
      </c>
      <c r="C56" s="55" t="s">
        <v>9</v>
      </c>
      <c r="D56" s="56"/>
      <c r="E56" s="57" t="s">
        <v>10</v>
      </c>
      <c r="F56" s="58"/>
      <c r="G56" s="58"/>
      <c r="H56" s="59"/>
      <c r="I56" s="19" t="s">
        <v>11</v>
      </c>
      <c r="J56" s="20" t="s">
        <v>13</v>
      </c>
      <c r="K56" s="3" t="s">
        <v>55</v>
      </c>
    </row>
    <row r="57" spans="1:11" ht="12.75" customHeight="1">
      <c r="A57" s="53" t="s">
        <v>95</v>
      </c>
      <c r="B57" s="18" t="s">
        <v>54</v>
      </c>
      <c r="C57" s="2" t="s">
        <v>96</v>
      </c>
      <c r="D57" s="2" t="s">
        <v>97</v>
      </c>
      <c r="E57" s="21" t="s">
        <v>98</v>
      </c>
      <c r="F57" s="21" t="s">
        <v>99</v>
      </c>
      <c r="G57" s="21" t="s">
        <v>100</v>
      </c>
      <c r="H57" s="21" t="s">
        <v>101</v>
      </c>
      <c r="I57" s="19" t="s">
        <v>102</v>
      </c>
      <c r="J57" s="20" t="s">
        <v>103</v>
      </c>
      <c r="K57" s="3" t="s">
        <v>104</v>
      </c>
    </row>
    <row r="58" spans="1:11" ht="12.75" customHeight="1">
      <c r="A58" s="54"/>
      <c r="B58" s="18" t="s">
        <v>105</v>
      </c>
      <c r="C58" s="2" t="s">
        <v>106</v>
      </c>
      <c r="D58" s="2" t="s">
        <v>107</v>
      </c>
      <c r="E58" s="21" t="s">
        <v>108</v>
      </c>
      <c r="F58" s="21" t="s">
        <v>109</v>
      </c>
      <c r="G58" s="21" t="s">
        <v>110</v>
      </c>
      <c r="H58" s="21" t="s">
        <v>111</v>
      </c>
      <c r="I58" s="19" t="s">
        <v>112</v>
      </c>
      <c r="J58" s="20" t="s">
        <v>113</v>
      </c>
      <c r="K58" s="3" t="s">
        <v>114</v>
      </c>
    </row>
    <row r="59" spans="1:11" ht="12.75" customHeight="1">
      <c r="A59" s="5" t="s">
        <v>115</v>
      </c>
      <c r="B59" s="6"/>
      <c r="C59" s="14" t="s">
        <v>116</v>
      </c>
      <c r="D59" s="14" t="s">
        <v>116</v>
      </c>
      <c r="E59" s="22" t="s">
        <v>117</v>
      </c>
      <c r="F59" s="22" t="s">
        <v>117</v>
      </c>
      <c r="G59" s="22" t="s">
        <v>117</v>
      </c>
      <c r="H59" s="22" t="s">
        <v>117</v>
      </c>
      <c r="I59" s="23" t="s">
        <v>118</v>
      </c>
      <c r="J59" s="24" t="s">
        <v>119</v>
      </c>
      <c r="K59" s="25" t="s">
        <v>120</v>
      </c>
    </row>
    <row r="60" spans="1:11" ht="12.75" customHeight="1">
      <c r="A60" s="5" t="s">
        <v>121</v>
      </c>
      <c r="B60" s="6"/>
      <c r="C60" s="8">
        <v>1877</v>
      </c>
      <c r="D60" s="8">
        <v>1877</v>
      </c>
      <c r="E60" s="26">
        <v>1610</v>
      </c>
      <c r="F60" s="26">
        <v>1610</v>
      </c>
      <c r="G60" s="26">
        <v>1610</v>
      </c>
      <c r="H60" s="26">
        <v>1610</v>
      </c>
      <c r="I60" s="27">
        <v>1655</v>
      </c>
      <c r="J60" s="28">
        <v>1846</v>
      </c>
      <c r="K60" s="9">
        <v>1978</v>
      </c>
    </row>
    <row r="61" spans="1:11" ht="12.75" customHeight="1">
      <c r="A61" s="29" t="s">
        <v>122</v>
      </c>
      <c r="B61" s="30">
        <v>-12.6</v>
      </c>
      <c r="C61" s="8">
        <v>11</v>
      </c>
      <c r="D61" s="8">
        <v>12</v>
      </c>
      <c r="E61" s="26">
        <v>5</v>
      </c>
      <c r="F61" s="26">
        <v>5</v>
      </c>
      <c r="G61" s="26">
        <v>5</v>
      </c>
      <c r="H61" s="26">
        <v>6</v>
      </c>
      <c r="I61" s="27">
        <v>8</v>
      </c>
      <c r="J61" s="28">
        <v>14</v>
      </c>
      <c r="K61" s="9">
        <v>19</v>
      </c>
    </row>
    <row r="62" spans="1:11" ht="12.75" customHeight="1">
      <c r="A62" s="60" t="s">
        <v>32</v>
      </c>
      <c r="B62" s="30">
        <v>60.27</v>
      </c>
      <c r="C62" s="8">
        <v>2.76</v>
      </c>
      <c r="D62" s="8">
        <v>6.91</v>
      </c>
      <c r="E62" s="26">
        <v>5.9</v>
      </c>
      <c r="F62" s="26">
        <v>9.39</v>
      </c>
      <c r="G62" s="26">
        <v>14.97</v>
      </c>
      <c r="H62" s="26">
        <v>26.33</v>
      </c>
      <c r="I62" s="27">
        <v>20.327</v>
      </c>
      <c r="J62" s="28">
        <v>14.32</v>
      </c>
      <c r="K62" s="9">
        <v>17</v>
      </c>
    </row>
    <row r="63" spans="1:11" ht="12.75" customHeight="1">
      <c r="A63" s="61"/>
      <c r="B63" s="30">
        <v>384400</v>
      </c>
      <c r="C63" s="8">
        <v>9375.72</v>
      </c>
      <c r="D63" s="8">
        <v>23507.24</v>
      </c>
      <c r="E63" s="26">
        <v>422517.72</v>
      </c>
      <c r="F63" s="26">
        <v>672024.8</v>
      </c>
      <c r="G63" s="26">
        <v>1071665.08</v>
      </c>
      <c r="H63" s="26">
        <v>1884529.12</v>
      </c>
      <c r="I63" s="27">
        <v>1227056.48</v>
      </c>
      <c r="J63" s="28">
        <v>350410.6</v>
      </c>
      <c r="K63" s="9">
        <v>19329</v>
      </c>
    </row>
    <row r="64" spans="1:11" ht="12.75" customHeight="1">
      <c r="A64" s="5" t="s">
        <v>123</v>
      </c>
      <c r="B64" s="30">
        <v>27.32</v>
      </c>
      <c r="C64" s="8">
        <v>0.3189</v>
      </c>
      <c r="D64" s="8">
        <v>1.2624</v>
      </c>
      <c r="E64" s="26">
        <v>1.7691</v>
      </c>
      <c r="F64" s="26">
        <v>3.5512</v>
      </c>
      <c r="G64" s="26">
        <v>7.1546</v>
      </c>
      <c r="H64" s="26">
        <v>16.689</v>
      </c>
      <c r="I64" s="27">
        <v>15.9454</v>
      </c>
      <c r="J64" s="28">
        <v>5.8769</v>
      </c>
      <c r="K64" s="9">
        <v>6.3872</v>
      </c>
    </row>
    <row r="65" spans="1:11" ht="12.75" customHeight="1">
      <c r="A65" s="29" t="s">
        <v>34</v>
      </c>
      <c r="B65" s="6"/>
      <c r="C65" s="8">
        <v>0.151</v>
      </c>
      <c r="D65" s="8">
        <v>0.0002</v>
      </c>
      <c r="E65" s="26">
        <v>0.0041</v>
      </c>
      <c r="F65" s="26">
        <v>0.0094</v>
      </c>
      <c r="G65" s="26">
        <v>0.0013</v>
      </c>
      <c r="H65" s="26">
        <v>0.0074</v>
      </c>
      <c r="I65" s="27">
        <v>0.0288</v>
      </c>
      <c r="J65" s="28">
        <v>0</v>
      </c>
      <c r="K65" s="9">
        <v>0</v>
      </c>
    </row>
    <row r="66" spans="1:11" ht="12.75" customHeight="1">
      <c r="A66" s="5" t="s">
        <v>124</v>
      </c>
      <c r="B66" s="30">
        <v>5.9</v>
      </c>
      <c r="C66" s="8">
        <v>1.08</v>
      </c>
      <c r="D66" s="8">
        <v>1.79</v>
      </c>
      <c r="E66" s="26">
        <v>0.036</v>
      </c>
      <c r="F66" s="26">
        <v>0.466</v>
      </c>
      <c r="G66" s="26">
        <v>0.178</v>
      </c>
      <c r="H66" s="26">
        <v>0.192</v>
      </c>
      <c r="I66" s="27">
        <v>0.306</v>
      </c>
      <c r="J66" s="28">
        <v>156.865</v>
      </c>
      <c r="K66" s="9">
        <v>0</v>
      </c>
    </row>
    <row r="67" spans="1:11" ht="12.75" customHeight="1">
      <c r="A67" s="5" t="s">
        <v>125</v>
      </c>
      <c r="B67" s="30">
        <v>1738</v>
      </c>
      <c r="C67" s="8" t="s">
        <v>126</v>
      </c>
      <c r="D67" s="8" t="s">
        <v>127</v>
      </c>
      <c r="E67" s="26">
        <v>1821</v>
      </c>
      <c r="F67" s="26">
        <v>1565</v>
      </c>
      <c r="G67" s="26">
        <v>2634</v>
      </c>
      <c r="H67" s="26">
        <v>2403</v>
      </c>
      <c r="I67" s="27">
        <v>2575</v>
      </c>
      <c r="J67" s="28">
        <v>1353</v>
      </c>
      <c r="K67" s="9">
        <v>586</v>
      </c>
    </row>
    <row r="68" spans="1:11" ht="12.75" customHeight="1">
      <c r="A68" s="53" t="s">
        <v>76</v>
      </c>
      <c r="B68" s="132">
        <v>0.0123</v>
      </c>
      <c r="C68" s="133">
        <f>1.67*10^-8</f>
        <v>1.67E-08</v>
      </c>
      <c r="D68" s="133">
        <f>0.243*10^-8</f>
        <v>2.43E-09</v>
      </c>
      <c r="E68" s="134">
        <f>4.7*10^-5</f>
        <v>4.7000000000000004E-05</v>
      </c>
      <c r="F68" s="134">
        <f>2.53*10^-5</f>
        <v>2.5300000000000002E-05</v>
      </c>
      <c r="G68" s="134">
        <f>7.81*10^-5</f>
        <v>7.81E-05</v>
      </c>
      <c r="H68" s="134">
        <f>5.67*10^-5</f>
        <v>5.67E-05</v>
      </c>
      <c r="I68" s="135">
        <f>2.37*10^-4</f>
        <v>0.00023700000000000001</v>
      </c>
      <c r="J68" s="136">
        <f>2.09*10^-4</f>
        <v>0.00020899999999999998</v>
      </c>
      <c r="K68" s="137">
        <v>0.08</v>
      </c>
    </row>
    <row r="69" spans="1:11" ht="12.75" customHeight="1">
      <c r="A69" s="54"/>
      <c r="B69" s="132">
        <f>7.35*10^22</f>
        <v>7.349999999999999E+22</v>
      </c>
      <c r="C69" s="133">
        <f>1.28*10^16</f>
        <v>12800000000000000</v>
      </c>
      <c r="D69" s="133">
        <f>1.92*10^15</f>
        <v>1920000000000000</v>
      </c>
      <c r="E69" s="134">
        <f>8.92*10^22</f>
        <v>8.92E+22</v>
      </c>
      <c r="F69" s="134">
        <f>4.8*10^22</f>
        <v>4.8E+22</v>
      </c>
      <c r="G69" s="134">
        <f>1.48*10^23</f>
        <v>1.48E+23</v>
      </c>
      <c r="H69" s="134">
        <f>1.08*10^23</f>
        <v>1.0799999999999999E+23</v>
      </c>
      <c r="I69" s="135">
        <f>1.33*10^23</f>
        <v>1.33E+23</v>
      </c>
      <c r="J69" s="136">
        <f>2.96*10^22</f>
        <v>2.96E+22</v>
      </c>
      <c r="K69" s="137">
        <f>1.1*10^20</f>
        <v>1.1000000000000002E+20</v>
      </c>
    </row>
    <row r="70" spans="1:11" ht="12.75" customHeight="1">
      <c r="A70" s="5" t="s">
        <v>128</v>
      </c>
      <c r="B70" s="30">
        <v>3.34</v>
      </c>
      <c r="C70" s="8">
        <v>2.38</v>
      </c>
      <c r="D70" s="8">
        <v>1.92</v>
      </c>
      <c r="E70" s="26">
        <v>3.63</v>
      </c>
      <c r="F70" s="26">
        <v>2.99</v>
      </c>
      <c r="G70" s="26">
        <v>1.94</v>
      </c>
      <c r="H70" s="26">
        <v>1.85</v>
      </c>
      <c r="I70" s="27">
        <v>1.86</v>
      </c>
      <c r="J70" s="28">
        <v>2.86</v>
      </c>
      <c r="K70" s="9">
        <v>1.3</v>
      </c>
    </row>
    <row r="72" ht="12.75">
      <c r="A72" s="16" t="s">
        <v>129</v>
      </c>
    </row>
    <row r="73" ht="12.75">
      <c r="A73" s="16" t="s">
        <v>130</v>
      </c>
    </row>
    <row r="74" ht="12.75">
      <c r="A74" t="s">
        <v>131</v>
      </c>
    </row>
    <row r="75" ht="12.75">
      <c r="A75" t="s">
        <v>132</v>
      </c>
    </row>
    <row r="77" ht="12.75">
      <c r="A77" s="16" t="s">
        <v>133</v>
      </c>
    </row>
  </sheetData>
  <sheetProtection/>
  <mergeCells count="66">
    <mergeCell ref="F11:F12"/>
    <mergeCell ref="G11:G12"/>
    <mergeCell ref="A5:A7"/>
    <mergeCell ref="B5:B7"/>
    <mergeCell ref="C5:F6"/>
    <mergeCell ref="B11:B12"/>
    <mergeCell ref="C11:C12"/>
    <mergeCell ref="D11:D12"/>
    <mergeCell ref="E11:E12"/>
    <mergeCell ref="G5:J5"/>
    <mergeCell ref="K5:O6"/>
    <mergeCell ref="G6:H6"/>
    <mergeCell ref="I6:J6"/>
    <mergeCell ref="N11:N12"/>
    <mergeCell ref="O11:O12"/>
    <mergeCell ref="H11:H12"/>
    <mergeCell ref="I11:I12"/>
    <mergeCell ref="J11:J12"/>
    <mergeCell ref="K11:K12"/>
    <mergeCell ref="L11:L12"/>
    <mergeCell ref="M11:M12"/>
    <mergeCell ref="M26:M27"/>
    <mergeCell ref="N26:N27"/>
    <mergeCell ref="O26:O27"/>
    <mergeCell ref="A15:A16"/>
    <mergeCell ref="D24:G26"/>
    <mergeCell ref="H24:K24"/>
    <mergeCell ref="L24:P25"/>
    <mergeCell ref="P26:P27"/>
    <mergeCell ref="P30:P31"/>
    <mergeCell ref="Q30:Q31"/>
    <mergeCell ref="K30:K31"/>
    <mergeCell ref="Q24:Q27"/>
    <mergeCell ref="A25:A26"/>
    <mergeCell ref="B25:B26"/>
    <mergeCell ref="C25:C26"/>
    <mergeCell ref="H25:I26"/>
    <mergeCell ref="J25:K26"/>
    <mergeCell ref="L26:L27"/>
    <mergeCell ref="I30:I31"/>
    <mergeCell ref="J30:J31"/>
    <mergeCell ref="D30:D31"/>
    <mergeCell ref="A28:B28"/>
    <mergeCell ref="A29:B29"/>
    <mergeCell ref="A30:B31"/>
    <mergeCell ref="C30:C31"/>
    <mergeCell ref="A44:B44"/>
    <mergeCell ref="L30:L31"/>
    <mergeCell ref="M30:M31"/>
    <mergeCell ref="O30:O31"/>
    <mergeCell ref="E30:E31"/>
    <mergeCell ref="A68:A69"/>
    <mergeCell ref="C56:D56"/>
    <mergeCell ref="E56:H56"/>
    <mergeCell ref="A57:A58"/>
    <mergeCell ref="A62:A63"/>
    <mergeCell ref="A3:Q3"/>
    <mergeCell ref="A38:B38"/>
    <mergeCell ref="A39:B39"/>
    <mergeCell ref="A40:A41"/>
    <mergeCell ref="A42:B42"/>
    <mergeCell ref="A43:B43"/>
    <mergeCell ref="A36:A37"/>
    <mergeCell ref="F30:F31"/>
    <mergeCell ref="G30:G31"/>
    <mergeCell ref="H30:H31"/>
  </mergeCells>
  <hyperlinks>
    <hyperlink ref="C5" r:id="rId1" display="http://www.s-yamaga.jp/nanimono/uchu/wakusei-01.htm#地球型惑星と木星型惑星"/>
    <hyperlink ref="G5" r:id="rId2" display="http://www.s-yamaga.jp/nanimono/uchu/wakusei-01.htm#地球型惑星と木星型惑星"/>
    <hyperlink ref="I6" r:id="rId3" display="http://www.s-yamaga.jp/nanimono/uchu/wakusei-01.htm#天王星型惑星"/>
    <hyperlink ref="A9" r:id="rId4" display="http://www.s-yamaga.jp/nanimono/sonota/ellipse.htm#太陽と惑星の平均距離"/>
    <hyperlink ref="A10" r:id="rId5" display="http://www.s-yamaga.jp/nanimono/sonota/ellipse.htm#離心率（ｅ）"/>
    <hyperlink ref="B15" r:id="rId6" display="http://www.s-yamaga.jp/nanimono/uchu/jikokutokoyomi-01.htm#公転周期"/>
    <hyperlink ref="B16" r:id="rId7" display="http://www.s-yamaga.jp/nanimono/uchu/jikokutokoyomi-01.htm#自転周期"/>
    <hyperlink ref="A19" r:id="rId8" display="http://www.s-yamaga.jp/nanimono/uchu/tariyokeiriron-02.htm#第3法則"/>
    <hyperlink ref="A22" r:id="rId9" display="https://solarsystem.nasa.gov/planets/profile.cfm?Object=Dwarf"/>
    <hyperlink ref="L24" r:id="rId10" display="http://www.s-yamaga.jp/nanimono/uchu/taiyokei-furoku.htm#※"/>
    <hyperlink ref="A32" r:id="rId11" display="http://www.s-yamaga.jp/nanimono/sonota/ellipse.htm#扁平率"/>
    <hyperlink ref="A39" r:id="rId12" display="http://www.s-yamaga.jp/nanimono/uchu/tsuki-03.htm#第2宇宙速度（脱出速度）"/>
    <hyperlink ref="A44" r:id="rId13" display="http://www.s-yamaga.jp/nanimono/uchu/kousei-2.htm"/>
    <hyperlink ref="A49" r:id="rId14" display="https://solarsystem.nasa.gov/planets/profile.cfm?Object=Dwarf"/>
    <hyperlink ref="A61" r:id="rId15" display="http://www.s-yamaga.jp/nanimono/uchu/kousei-2.htm"/>
    <hyperlink ref="A62" r:id="rId16" display="http://www.s-yamaga.jp/nanimono/sonota/ellipse.htm#太陽と惑星の平均距離"/>
    <hyperlink ref="A65" r:id="rId17" display="http://www.s-yamaga.jp/nanimono/sonota/ellipse.htm#離心率（ｅ）"/>
    <hyperlink ref="A72" r:id="rId18" display="http://www.nao.ac.jp/QA/faq/a0508.html"/>
    <hyperlink ref="A73" r:id="rId19" display="http://www.s-yamaga.jp/nanimono/uchu/tenkyu.htm#天球とは（2）"/>
    <hyperlink ref="A77" r:id="rId20" display="http://www.nao.ac.jp/new-info/satellite.html"/>
  </hyperlinks>
  <printOptions/>
  <pageMargins left="0.75" right="0.75" top="1" bottom="1" header="0.5" footer="0.5"/>
  <pageSetup orientation="portrait" paperSize="9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太陽系その他の天体</dc:title>
  <dc:subject/>
  <dc:creator>山賀進</dc:creator>
  <cp:keywords/>
  <dc:description/>
  <cp:lastModifiedBy>山賀進</cp:lastModifiedBy>
  <dcterms:created xsi:type="dcterms:W3CDTF">2015-06-22T06:37:44Z</dcterms:created>
  <dcterms:modified xsi:type="dcterms:W3CDTF">2015-06-23T00:42:27Z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